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da.sharepoint.com/sites/UfficioContabilita/Documenti condivisi/BILANCI UNIVDA/BILANCI DI PREVISIONE/BUDGETS PREVISIONE 2023/DOC PER PUBBLICAZIONE AT/"/>
    </mc:Choice>
  </mc:AlternateContent>
  <xr:revisionPtr revIDLastSave="174" documentId="13_ncr:40009_{24636E27-1DD8-4EF9-9811-44472FCDB338}" xr6:coauthVersionLast="47" xr6:coauthVersionMax="47" xr10:uidLastSave="{3CAA3AC1-2C7F-465E-AD86-71EE6F8B1E41}"/>
  <bookViews>
    <workbookView xWindow="-28920" yWindow="1680" windowWidth="29040" windowHeight="15840" xr2:uid="{00000000-000D-0000-FFFF-FFFF00000000}"/>
  </bookViews>
  <sheets>
    <sheet name="Budget Economico 2023-2025" sheetId="1" r:id="rId1"/>
    <sheet name="Budget Investimenti 2023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H24" i="2" s="1"/>
  <c r="H22" i="2"/>
  <c r="H18" i="2"/>
  <c r="D76" i="1"/>
  <c r="C76" i="1"/>
  <c r="D67" i="1"/>
  <c r="C67" i="1"/>
  <c r="D52" i="1"/>
  <c r="C52" i="1"/>
  <c r="C51" i="1"/>
  <c r="D48" i="1"/>
  <c r="C48" i="1"/>
  <c r="D47" i="1"/>
  <c r="C47" i="1"/>
  <c r="C40" i="1"/>
  <c r="D37" i="1"/>
  <c r="C37" i="1"/>
  <c r="D36" i="1"/>
  <c r="D38" i="1" s="1"/>
  <c r="C36" i="1"/>
  <c r="C38" i="1" s="1"/>
  <c r="D31" i="1"/>
  <c r="C31" i="1"/>
  <c r="D27" i="1"/>
  <c r="C27" i="1"/>
  <c r="D18" i="1"/>
  <c r="C18" i="1"/>
  <c r="D9" i="1"/>
  <c r="C9" i="1"/>
  <c r="C61" i="1" l="1"/>
  <c r="D61" i="1"/>
  <c r="B18" i="1"/>
  <c r="B27" i="1" s="1"/>
  <c r="B58" i="1"/>
  <c r="B36" i="1" l="1"/>
  <c r="B38" i="1" s="1"/>
  <c r="B52" i="1"/>
  <c r="B61" i="1" s="1"/>
  <c r="D62" i="1" l="1"/>
  <c r="D77" i="1" s="1"/>
  <c r="C62" i="1"/>
  <c r="C77" i="1" s="1"/>
  <c r="B62" i="1"/>
  <c r="B77" i="1" s="1"/>
</calcChain>
</file>

<file path=xl/sharedStrings.xml><?xml version="1.0" encoding="utf-8"?>
<sst xmlns="http://schemas.openxmlformats.org/spreadsheetml/2006/main" count="113" uniqueCount="112">
  <si>
    <t>Voce riclassificato</t>
  </si>
  <si>
    <t xml:space="preserve"> A) PROVENTI OPERATIVI</t>
  </si>
  <si>
    <t xml:space="preserve">     I. PROVENTI PROPRI</t>
  </si>
  <si>
    <t xml:space="preserve">         1) Proventi per la didattica</t>
  </si>
  <si>
    <t xml:space="preserve">         2) Proventi da Ricerche commissionate e trasferimento tecnologico</t>
  </si>
  <si>
    <t xml:space="preserve">         3) Proventi da Ricerche con finanziamenti competitivi</t>
  </si>
  <si>
    <t xml:space="preserve">    TOTALE I. PROVENTI PROPRI</t>
  </si>
  <si>
    <t xml:space="preserve">     II. CONTRIBUTI</t>
  </si>
  <si>
    <t xml:space="preserve">         1) Contributi Miur e altre Amministrazioni centrali</t>
  </si>
  <si>
    <t xml:space="preserve">         2) Contributi Regioni e Province autonome</t>
  </si>
  <si>
    <t xml:space="preserve">         3) Contributi altre Amministrazioni locali</t>
  </si>
  <si>
    <t xml:space="preserve">         4) Contributi Unione Europea e altri Organismi Internazionali</t>
  </si>
  <si>
    <t xml:space="preserve">         5) Contributi da Università</t>
  </si>
  <si>
    <t xml:space="preserve">         6) Contributi da altri (pubblici)</t>
  </si>
  <si>
    <t xml:space="preserve">         7) Contributi da altri (privati)</t>
  </si>
  <si>
    <t xml:space="preserve">    TOTALE II. CONTRIBUTI</t>
  </si>
  <si>
    <t xml:space="preserve">     III. PROVENTI PER ATTIVITA' ASSISTENZIALE</t>
  </si>
  <si>
    <t xml:space="preserve">     IV. PROVENTI PER GESTIONE DIRETTA INTERVENTI PER IL DIRITTO ALLO STUDIO</t>
  </si>
  <si>
    <t xml:space="preserve">     V. ALTRI PROVENTI E RICAVI DIVERSI</t>
  </si>
  <si>
    <t xml:space="preserve">         1) Utilizzo di riserve di Patrimonio Netto derivanti dalla contabilità finanziaria</t>
  </si>
  <si>
    <t xml:space="preserve">         2) Altri proventi e ricavi diversi</t>
  </si>
  <si>
    <t xml:space="preserve">    TOTALE V. ALTRI PROVENTI E RICAVI DIVERSI</t>
  </si>
  <si>
    <t xml:space="preserve">     VI. VARIAZIONE RIMANENZE</t>
  </si>
  <si>
    <t xml:space="preserve">     VII. INCREMENTO DELLE IMMOBILIZZAZIONI PER LAVORI INTERNI</t>
  </si>
  <si>
    <t xml:space="preserve"> TOTALE PROVENTI (A)</t>
  </si>
  <si>
    <t xml:space="preserve"> B) COSTI OPERATIVI</t>
  </si>
  <si>
    <t xml:space="preserve">     VIII. COSTI DEL PERSONALE</t>
  </si>
  <si>
    <t xml:space="preserve">         1) Costi del personale dedicato alla ricerca e alla didattica:</t>
  </si>
  <si>
    <t xml:space="preserve">             a) docenti / ricercatori</t>
  </si>
  <si>
    <t xml:space="preserve">             b) collaborazioni scientifiche (collaboratori, assegnisti, ecc)</t>
  </si>
  <si>
    <t xml:space="preserve">             c) docenti a contratto</t>
  </si>
  <si>
    <t xml:space="preserve">             d) esperti linguistici</t>
  </si>
  <si>
    <t xml:space="preserve">             e) altro personale dedicato alla didattica e alla ricerca</t>
  </si>
  <si>
    <t xml:space="preserve">        TOTALE 1) Costi del personale dedicato alla ricerca e alla didattica:</t>
  </si>
  <si>
    <t xml:space="preserve">         2) Costi del personale dirigente e tecnico amministrativo</t>
  </si>
  <si>
    <t xml:space="preserve">    TOTALE VIII. COSTI DEL PERSONALE</t>
  </si>
  <si>
    <t xml:space="preserve">     IX. COSTI DELLA GESTIONE CORRENTE</t>
  </si>
  <si>
    <t xml:space="preserve">         1) Costi per sostegno agli studenti</t>
  </si>
  <si>
    <t xml:space="preserve">         2) Costi per il diritto allo studio</t>
  </si>
  <si>
    <t xml:space="preserve">         3) Costi per la ricerca e l'attività editoriale</t>
  </si>
  <si>
    <t xml:space="preserve">         4) Trasferimenti a partner di progetti coordinati</t>
  </si>
  <si>
    <t xml:space="preserve">         5) Acquisto materiale consumo per laboratori</t>
  </si>
  <si>
    <t xml:space="preserve">         6) Variazione rimanenze di materiale di consumo per laboratori</t>
  </si>
  <si>
    <t xml:space="preserve">         7) Acquisto di libri, periodici e materiale bibliografico</t>
  </si>
  <si>
    <t xml:space="preserve">         8) Acquisto di servizi e collaborazioni tecnico gestionali</t>
  </si>
  <si>
    <t xml:space="preserve">         9) Acquisto altri materiali</t>
  </si>
  <si>
    <t xml:space="preserve">         10) Variazione delle rimanenze di materiali</t>
  </si>
  <si>
    <t xml:space="preserve">         11) Costi per godimento beni di terzi</t>
  </si>
  <si>
    <t xml:space="preserve">         12) Altri costi</t>
  </si>
  <si>
    <t xml:space="preserve">    TOTALE IX. COSTI DELLA GESTIONE CORRENTE</t>
  </si>
  <si>
    <t xml:space="preserve">     X. AMMORTAMENTI E SVALUTAZIONI</t>
  </si>
  <si>
    <t xml:space="preserve">         1) Ammortamenti immobilizzazioni immateriali</t>
  </si>
  <si>
    <t xml:space="preserve">         2) Ammortamenti immobilizzazioni materiali</t>
  </si>
  <si>
    <t xml:space="preserve">         3) Svalutazione immobilizzazioni</t>
  </si>
  <si>
    <t xml:space="preserve">         4) Svalutazioni dei crediti compresi nell'attivo circolante e nelle disponibilità liquide</t>
  </si>
  <si>
    <t xml:space="preserve">    TOTALE X. AMMORTAMENTI E SVALUTAZIONI</t>
  </si>
  <si>
    <t xml:space="preserve">     XI. ACCANTONAMENTI PER RISCHI E ONERI</t>
  </si>
  <si>
    <t xml:space="preserve">     XII. ONERI DIVERSI DI GESTIONE</t>
  </si>
  <si>
    <t xml:space="preserve"> TOTALE COSTI (B)</t>
  </si>
  <si>
    <t xml:space="preserve"> DIFFERENZA TRA PROVENTI E COSTI OPERATIVI (A - B)</t>
  </si>
  <si>
    <t xml:space="preserve"> C) PROVENTI E ONERI FINANZIARI</t>
  </si>
  <si>
    <t xml:space="preserve">     1) Proventi finanziari</t>
  </si>
  <si>
    <t xml:space="preserve">     2) Interessi ed altri oneri finanziari</t>
  </si>
  <si>
    <t xml:space="preserve">     3) Utili e perdite su cambi</t>
  </si>
  <si>
    <t xml:space="preserve"> TOTALE PROVENTI E ONERI FINANZIARI (C)</t>
  </si>
  <si>
    <t xml:space="preserve"> D) RETTIFICHE DI VALORE DI ATTIVITA' FINANZIARIE</t>
  </si>
  <si>
    <t xml:space="preserve">     1) Rivalutazioni</t>
  </si>
  <si>
    <t xml:space="preserve">     2) Svalutazioni </t>
  </si>
  <si>
    <t xml:space="preserve"> TOTALE RETTIFICHE DI VALORE DI ATTIVITA' FINANZIARIE (D)</t>
  </si>
  <si>
    <t xml:space="preserve"> E) PROVENTI E ONERI STRAORDINARI</t>
  </si>
  <si>
    <t xml:space="preserve">     1) Proventi</t>
  </si>
  <si>
    <t xml:space="preserve">     2) Oneri</t>
  </si>
  <si>
    <t xml:space="preserve"> PROVENTI E ONERI STRAORDINARI (E)</t>
  </si>
  <si>
    <t xml:space="preserve"> F) IMPOSTE SUL REDDITO DELL'ESERCIZIO CORRENTI, DIFFERITE, ANTICIPATE</t>
  </si>
  <si>
    <t xml:space="preserve"> RISULTATO ECONOMICO PRESUNTO</t>
  </si>
  <si>
    <t xml:space="preserve"> UTILIZZO DI RISERVE DI PATRIMONIO NETTO DERIVANTI DALLA CONTABILITA' ECONOMICO PATRIMONIALE</t>
  </si>
  <si>
    <t xml:space="preserve"> RISULTATO A PAREGGIO</t>
  </si>
  <si>
    <t>Allegato n. 1 - Università della Valle d'Aosta - Université de la Vallée d'Aoste</t>
  </si>
  <si>
    <t>BUDGET ECONOMICO TRIENNIO 2023-2025 AI SENSI DEL DECRETO INTERMINISTERIALE 925/2015</t>
  </si>
  <si>
    <t>ANNO 2023 CON PROGETTI</t>
  </si>
  <si>
    <t>ANNO 2024 CON PROGETTI</t>
  </si>
  <si>
    <t>ANNO 2025 CON PROGETTI</t>
  </si>
  <si>
    <t>Allegato n. 2 - Università della Valle d'Aosta - Université de la Vallée d'Aoste</t>
  </si>
  <si>
    <t>BUDGET INVESTIMENTI TRIENNIO 2023/2025 AI SENSI DEL DECRETO INTERMINISTERIALE MIUR-MEF N. 925/2015</t>
  </si>
  <si>
    <t>A) INVESTIMENTI/IMPIEGHI</t>
  </si>
  <si>
    <t>B) FONTI DI FINANZIAMENTO</t>
  </si>
  <si>
    <t>Previsione 2023</t>
  </si>
  <si>
    <t>Previsione 2024</t>
  </si>
  <si>
    <t>Previsione 2025</t>
  </si>
  <si>
    <t>Contributi da
terzi finalizzati
(in conto
capitale e/o
conto impianti)</t>
  </si>
  <si>
    <t>Risorse da
indebitamento</t>
  </si>
  <si>
    <t xml:space="preserve">Risorse proprie </t>
  </si>
  <si>
    <t xml:space="preserve"> I - IMMOBILIZZAZIONI IMMATERIALI</t>
  </si>
  <si>
    <t xml:space="preserve">     1) Costi di impianto, di ampliamento e di sviluppo</t>
  </si>
  <si>
    <t xml:space="preserve">     2) Diritti di brevetto e diritti di utilizzazione delle opere di ingegno</t>
  </si>
  <si>
    <t xml:space="preserve">     3) Concessioni, licenze, marchi e diritti simili</t>
  </si>
  <si>
    <t xml:space="preserve">     4)  Immobilizzazioni in corso e acconti</t>
  </si>
  <si>
    <t xml:space="preserve">     5) Altre immobilizzazioni immateriali</t>
  </si>
  <si>
    <t>TOTALE I - IMMOBILIZZAZIONI IMMATERIALI</t>
  </si>
  <si>
    <t xml:space="preserve"> TOTALE IMMOBILIZZAZIONI IMMATERIALI</t>
  </si>
  <si>
    <t xml:space="preserve"> II - IMMOBILIZZAZIONI MATERIALI</t>
  </si>
  <si>
    <t xml:space="preserve">     1) Terreni e fabbricati</t>
  </si>
  <si>
    <t xml:space="preserve">     2) Impianti e attrezzature</t>
  </si>
  <si>
    <t xml:space="preserve">     3) Attrezzature scientifiche</t>
  </si>
  <si>
    <t xml:space="preserve">     4) Patrimonio librario, opere d'arte, d'antiquariato e museali</t>
  </si>
  <si>
    <t xml:space="preserve">     5) Mobili e arredi</t>
  </si>
  <si>
    <t xml:space="preserve">     6) Immobilizzazioni in corso e acconti</t>
  </si>
  <si>
    <t xml:space="preserve">     7) Altre immobilizzazioni materiali</t>
  </si>
  <si>
    <t>TOTALE II - IMMOBILIZZAZIONI MATERIALI</t>
  </si>
  <si>
    <t xml:space="preserve"> TOTALE IMMOBILIZZAZIONI MATERIALI</t>
  </si>
  <si>
    <t xml:space="preserve"> III - IMMOBILIZZAZIONI FINZIARIE</t>
  </si>
  <si>
    <t xml:space="preserve"> 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</si>
</sst>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SansSerif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7" fillId="0" borderId="0" xfId="0" applyFont="1"/>
    <xf numFmtId="3" fontId="0" fillId="0" borderId="0" xfId="0" applyNumberFormat="1"/>
    <xf numFmtId="9" fontId="2" fillId="0" borderId="0" xfId="2" applyFont="1" applyAlignment="1" applyProtection="1">
      <alignment horizontal="left" vertical="top" wrapText="1"/>
    </xf>
    <xf numFmtId="3" fontId="5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5" fillId="0" borderId="12" xfId="0" applyFont="1" applyBorder="1"/>
    <xf numFmtId="0" fontId="5" fillId="0" borderId="11" xfId="0" applyFont="1" applyBorder="1"/>
    <xf numFmtId="3" fontId="4" fillId="0" borderId="11" xfId="1" applyNumberFormat="1" applyFont="1" applyBorder="1" applyAlignment="1" applyProtection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left" vertical="top" wrapText="1"/>
    </xf>
    <xf numFmtId="3" fontId="0" fillId="0" borderId="3" xfId="0" applyNumberFormat="1" applyBorder="1"/>
    <xf numFmtId="3" fontId="0" fillId="0" borderId="4" xfId="0" applyNumberFormat="1" applyBorder="1"/>
    <xf numFmtId="0" fontId="10" fillId="0" borderId="5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3" fontId="10" fillId="0" borderId="5" xfId="0" applyNumberFormat="1" applyFont="1" applyBorder="1" applyAlignment="1">
      <alignment horizontal="right" vertical="center" wrapText="1"/>
    </xf>
    <xf numFmtId="3" fontId="10" fillId="0" borderId="24" xfId="0" applyNumberFormat="1" applyFont="1" applyBorder="1" applyAlignment="1">
      <alignment horizontal="right" vertical="center" wrapText="1"/>
    </xf>
    <xf numFmtId="3" fontId="10" fillId="0" borderId="23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left" vertical="top" wrapText="1"/>
    </xf>
    <xf numFmtId="3" fontId="0" fillId="0" borderId="24" xfId="0" applyNumberFormat="1" applyBorder="1"/>
    <xf numFmtId="3" fontId="0" fillId="0" borderId="23" xfId="0" applyNumberFormat="1" applyBorder="1"/>
    <xf numFmtId="3" fontId="10" fillId="0" borderId="25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3" fontId="10" fillId="0" borderId="26" xfId="0" applyNumberFormat="1" applyFont="1" applyBorder="1" applyAlignment="1">
      <alignment horizontal="right" vertical="center" wrapText="1"/>
    </xf>
    <xf numFmtId="3" fontId="10" fillId="0" borderId="28" xfId="0" applyNumberFormat="1" applyFont="1" applyBorder="1" applyAlignment="1">
      <alignment horizontal="right" vertical="center" wrapText="1"/>
    </xf>
    <xf numFmtId="3" fontId="10" fillId="0" borderId="27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left" vertical="top" wrapText="1"/>
    </xf>
    <xf numFmtId="3" fontId="0" fillId="0" borderId="28" xfId="0" applyNumberFormat="1" applyBorder="1"/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3" fontId="8" fillId="0" borderId="29" xfId="0" applyNumberFormat="1" applyFont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3" fontId="0" fillId="0" borderId="27" xfId="0" applyNumberFormat="1" applyBorder="1"/>
    <xf numFmtId="3" fontId="8" fillId="3" borderId="29" xfId="0" applyNumberFormat="1" applyFont="1" applyFill="1" applyBorder="1" applyAlignment="1">
      <alignment horizontal="right" vertical="center" wrapText="1"/>
    </xf>
    <xf numFmtId="3" fontId="8" fillId="3" borderId="31" xfId="0" applyNumberFormat="1" applyFont="1" applyFill="1" applyBorder="1" applyAlignment="1">
      <alignment horizontal="right" vertical="center" wrapText="1"/>
    </xf>
    <xf numFmtId="3" fontId="8" fillId="3" borderId="30" xfId="0" applyNumberFormat="1" applyFont="1" applyFill="1" applyBorder="1" applyAlignment="1">
      <alignment horizontal="right" vertical="center" wrapText="1"/>
    </xf>
    <xf numFmtId="3" fontId="8" fillId="3" borderId="22" xfId="0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3" fontId="10" fillId="0" borderId="29" xfId="0" applyNumberFormat="1" applyFont="1" applyBorder="1" applyAlignment="1">
      <alignment horizontal="right" vertical="center" wrapText="1"/>
    </xf>
    <xf numFmtId="3" fontId="10" fillId="0" borderId="31" xfId="0" applyNumberFormat="1" applyFont="1" applyBorder="1" applyAlignment="1">
      <alignment horizontal="right" vertical="center" wrapText="1"/>
    </xf>
    <xf numFmtId="3" fontId="10" fillId="0" borderId="30" xfId="0" applyNumberFormat="1" applyFont="1" applyBorder="1" applyAlignment="1">
      <alignment horizontal="right" vertical="center" wrapText="1"/>
    </xf>
    <xf numFmtId="14" fontId="0" fillId="0" borderId="0" xfId="0" applyNumberFormat="1" applyAlignment="1">
      <alignment horizontal="lef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67" zoomScaleNormal="100" workbookViewId="0">
      <selection activeCell="B84" sqref="B84"/>
    </sheetView>
  </sheetViews>
  <sheetFormatPr defaultRowHeight="12.75"/>
  <cols>
    <col min="1" max="1" width="56" customWidth="1"/>
    <col min="2" max="2" width="15.140625" style="5" customWidth="1"/>
    <col min="3" max="4" width="15.140625" customWidth="1"/>
    <col min="5" max="5" width="10.140625" customWidth="1"/>
  </cols>
  <sheetData>
    <row r="1" spans="1:11" ht="15" customHeight="1">
      <c r="A1" s="40" t="s">
        <v>77</v>
      </c>
      <c r="B1" s="41"/>
      <c r="C1" s="41"/>
      <c r="D1" s="42"/>
    </row>
    <row r="2" spans="1:11" s="4" customFormat="1" ht="27.75" customHeight="1" thickBot="1">
      <c r="A2" s="37" t="s">
        <v>78</v>
      </c>
      <c r="B2" s="38"/>
      <c r="C2" s="38"/>
      <c r="D2" s="39"/>
      <c r="E2" s="3"/>
    </row>
    <row r="3" spans="1:11" s="2" customFormat="1" ht="45" customHeight="1" thickBot="1">
      <c r="A3" s="9" t="s">
        <v>0</v>
      </c>
      <c r="B3" s="13" t="s">
        <v>79</v>
      </c>
      <c r="C3" s="13" t="s">
        <v>80</v>
      </c>
      <c r="D3" s="13" t="s">
        <v>81</v>
      </c>
      <c r="E3" s="1"/>
      <c r="K3" s="8"/>
    </row>
    <row r="4" spans="1:11" s="2" customFormat="1" ht="27.75" customHeight="1">
      <c r="A4" s="10" t="s">
        <v>1</v>
      </c>
      <c r="B4" s="14"/>
      <c r="C4" s="20"/>
      <c r="D4" s="17"/>
      <c r="E4" s="1"/>
    </row>
    <row r="5" spans="1:11" s="2" customFormat="1" ht="27.75" customHeight="1">
      <c r="A5" s="11" t="s">
        <v>2</v>
      </c>
      <c r="B5" s="15"/>
      <c r="C5" s="21"/>
      <c r="D5" s="18"/>
      <c r="E5" s="1"/>
    </row>
    <row r="6" spans="1:11" s="2" customFormat="1" ht="27.75" customHeight="1">
      <c r="A6" s="11" t="s">
        <v>3</v>
      </c>
      <c r="B6" s="15">
        <v>1550000</v>
      </c>
      <c r="C6" s="15">
        <v>1550000</v>
      </c>
      <c r="D6" s="15">
        <v>1550000</v>
      </c>
      <c r="E6" s="1"/>
    </row>
    <row r="7" spans="1:11" s="2" customFormat="1" ht="27.75" customHeight="1">
      <c r="A7" s="11" t="s">
        <v>4</v>
      </c>
      <c r="B7" s="15">
        <v>0</v>
      </c>
      <c r="C7" s="15">
        <v>0</v>
      </c>
      <c r="D7" s="15">
        <v>0</v>
      </c>
      <c r="E7" s="1"/>
    </row>
    <row r="8" spans="1:11" s="2" customFormat="1" ht="27.75" customHeight="1" thickBot="1">
      <c r="A8" s="22" t="s">
        <v>5</v>
      </c>
      <c r="B8" s="23">
        <v>638864.71</v>
      </c>
      <c r="C8" s="23">
        <v>49825.01</v>
      </c>
      <c r="D8" s="23">
        <v>0</v>
      </c>
      <c r="E8" s="1"/>
    </row>
    <row r="9" spans="1:11" s="4" customFormat="1" ht="27.75" customHeight="1" thickBot="1">
      <c r="A9" s="24" t="s">
        <v>6</v>
      </c>
      <c r="B9" s="25">
        <v>2188864.71</v>
      </c>
      <c r="C9" s="25">
        <f>+C8+C6</f>
        <v>1599825.01</v>
      </c>
      <c r="D9" s="25">
        <f>+D8+D6</f>
        <v>1550000</v>
      </c>
      <c r="E9" s="3"/>
    </row>
    <row r="10" spans="1:11" s="2" customFormat="1" ht="27.75" customHeight="1">
      <c r="A10" s="10" t="s">
        <v>7</v>
      </c>
      <c r="B10" s="14"/>
      <c r="C10" s="14"/>
      <c r="D10" s="14"/>
      <c r="E10" s="1"/>
    </row>
    <row r="11" spans="1:11" s="2" customFormat="1" ht="27.75" customHeight="1">
      <c r="A11" s="11" t="s">
        <v>8</v>
      </c>
      <c r="B11" s="15">
        <v>906854.76</v>
      </c>
      <c r="C11" s="15">
        <v>700000</v>
      </c>
      <c r="D11" s="15">
        <v>700000</v>
      </c>
      <c r="E11" s="1"/>
    </row>
    <row r="12" spans="1:11" s="2" customFormat="1" ht="27.75" customHeight="1">
      <c r="A12" s="11" t="s">
        <v>9</v>
      </c>
      <c r="B12" s="15">
        <v>7488000</v>
      </c>
      <c r="C12" s="15">
        <v>7488000</v>
      </c>
      <c r="D12" s="15">
        <v>7488000</v>
      </c>
      <c r="E12" s="1"/>
    </row>
    <row r="13" spans="1:11" s="2" customFormat="1" ht="27.75" customHeight="1">
      <c r="A13" s="11" t="s">
        <v>10</v>
      </c>
      <c r="B13" s="15">
        <v>0</v>
      </c>
      <c r="C13" s="15">
        <v>0</v>
      </c>
      <c r="D13" s="15">
        <v>0</v>
      </c>
      <c r="E13" s="1"/>
    </row>
    <row r="14" spans="1:11" s="2" customFormat="1" ht="27.75" customHeight="1">
      <c r="A14" s="11" t="s">
        <v>11</v>
      </c>
      <c r="B14" s="15">
        <v>2034317.33</v>
      </c>
      <c r="C14" s="15">
        <v>3317906.19</v>
      </c>
      <c r="D14" s="15">
        <v>3549468.09</v>
      </c>
      <c r="E14" s="1"/>
    </row>
    <row r="15" spans="1:11" s="2" customFormat="1" ht="27.75" customHeight="1">
      <c r="A15" s="11" t="s">
        <v>12</v>
      </c>
      <c r="B15" s="15">
        <v>0</v>
      </c>
      <c r="C15" s="15">
        <v>0</v>
      </c>
      <c r="D15" s="15">
        <v>0</v>
      </c>
      <c r="E15" s="1"/>
    </row>
    <row r="16" spans="1:11" s="2" customFormat="1" ht="27.75" customHeight="1">
      <c r="A16" s="11" t="s">
        <v>13</v>
      </c>
      <c r="B16" s="15">
        <v>2500</v>
      </c>
      <c r="C16" s="15">
        <v>0</v>
      </c>
      <c r="D16" s="15">
        <v>0</v>
      </c>
      <c r="E16" s="1"/>
    </row>
    <row r="17" spans="1:5" s="2" customFormat="1" ht="27.75" customHeight="1" thickBot="1">
      <c r="A17" s="22" t="s">
        <v>14</v>
      </c>
      <c r="B17" s="23">
        <v>111869.89</v>
      </c>
      <c r="C17" s="23">
        <v>1100</v>
      </c>
      <c r="D17" s="23">
        <v>0</v>
      </c>
      <c r="E17" s="1"/>
    </row>
    <row r="18" spans="1:5" s="4" customFormat="1" ht="27.75" customHeight="1" thickBot="1">
      <c r="A18" s="24" t="s">
        <v>15</v>
      </c>
      <c r="B18" s="25">
        <f>SUM(B11:B17)</f>
        <v>10543541.98</v>
      </c>
      <c r="C18" s="25">
        <f>+C17+C16+C15+C14+C13+C12+C11</f>
        <v>11507006.189999999</v>
      </c>
      <c r="D18" s="25">
        <f>+D17+D16+D15+D14+D13+D12+D11</f>
        <v>11737468.09</v>
      </c>
      <c r="E18" s="3"/>
    </row>
    <row r="19" spans="1:5" s="4" customFormat="1" ht="27.75" customHeight="1" thickBot="1">
      <c r="A19" s="24" t="s">
        <v>16</v>
      </c>
      <c r="B19" s="25">
        <v>0</v>
      </c>
      <c r="C19" s="25">
        <v>0</v>
      </c>
      <c r="D19" s="25">
        <v>0</v>
      </c>
      <c r="E19" s="3"/>
    </row>
    <row r="20" spans="1:5" s="4" customFormat="1" ht="27.75" customHeight="1" thickBot="1">
      <c r="A20" s="24" t="s">
        <v>17</v>
      </c>
      <c r="B20" s="25">
        <v>0</v>
      </c>
      <c r="C20" s="25">
        <v>0</v>
      </c>
      <c r="D20" s="25">
        <v>0</v>
      </c>
      <c r="E20" s="3"/>
    </row>
    <row r="21" spans="1:5" s="4" customFormat="1" ht="27.75" customHeight="1">
      <c r="A21" s="26" t="s">
        <v>18</v>
      </c>
      <c r="B21" s="27"/>
      <c r="C21" s="27"/>
      <c r="D21" s="27"/>
      <c r="E21" s="3"/>
    </row>
    <row r="22" spans="1:5" s="2" customFormat="1" ht="27.75" customHeight="1">
      <c r="A22" s="11" t="s">
        <v>19</v>
      </c>
      <c r="B22" s="15">
        <v>0</v>
      </c>
      <c r="C22" s="15">
        <v>0</v>
      </c>
      <c r="D22" s="15">
        <v>0</v>
      </c>
      <c r="E22" s="1"/>
    </row>
    <row r="23" spans="1:5" s="2" customFormat="1" ht="27.75" customHeight="1" thickBot="1">
      <c r="A23" s="22" t="s">
        <v>20</v>
      </c>
      <c r="B23" s="23">
        <v>3500</v>
      </c>
      <c r="C23" s="23">
        <v>3500</v>
      </c>
      <c r="D23" s="23">
        <v>3500</v>
      </c>
      <c r="E23" s="1"/>
    </row>
    <row r="24" spans="1:5" s="4" customFormat="1" ht="27.75" customHeight="1" thickBot="1">
      <c r="A24" s="24" t="s">
        <v>21</v>
      </c>
      <c r="B24" s="25">
        <v>3500</v>
      </c>
      <c r="C24" s="25">
        <v>3500</v>
      </c>
      <c r="D24" s="25">
        <v>3500</v>
      </c>
      <c r="E24" s="3"/>
    </row>
    <row r="25" spans="1:5" s="2" customFormat="1" ht="27.75" customHeight="1">
      <c r="A25" s="10" t="s">
        <v>22</v>
      </c>
      <c r="B25" s="14">
        <v>0</v>
      </c>
      <c r="C25" s="14">
        <v>0</v>
      </c>
      <c r="D25" s="14">
        <v>0</v>
      </c>
      <c r="E25" s="1"/>
    </row>
    <row r="26" spans="1:5" s="2" customFormat="1" ht="27.75" customHeight="1" thickBot="1">
      <c r="A26" s="22" t="s">
        <v>23</v>
      </c>
      <c r="B26" s="23">
        <v>0</v>
      </c>
      <c r="C26" s="23">
        <v>0</v>
      </c>
      <c r="D26" s="23">
        <v>0</v>
      </c>
      <c r="E26" s="1"/>
    </row>
    <row r="27" spans="1:5" s="4" customFormat="1" ht="27.75" customHeight="1" thickBot="1">
      <c r="A27" s="24" t="s">
        <v>24</v>
      </c>
      <c r="B27" s="25">
        <f>B18+B24+B9</f>
        <v>12735906.690000001</v>
      </c>
      <c r="C27" s="25">
        <f>+C24+C18+C9</f>
        <v>13110331.199999999</v>
      </c>
      <c r="D27" s="25">
        <f>+D24+D18+D9</f>
        <v>13290968.09</v>
      </c>
      <c r="E27" s="3"/>
    </row>
    <row r="28" spans="1:5" s="2" customFormat="1" ht="27.75" customHeight="1">
      <c r="A28" s="10" t="s">
        <v>25</v>
      </c>
      <c r="B28" s="14"/>
      <c r="C28" s="14"/>
      <c r="D28" s="14"/>
      <c r="E28" s="1"/>
    </row>
    <row r="29" spans="1:5" s="2" customFormat="1" ht="27.75" customHeight="1">
      <c r="A29" s="11" t="s">
        <v>26</v>
      </c>
      <c r="B29" s="15"/>
      <c r="C29" s="15"/>
      <c r="D29" s="16"/>
      <c r="E29" s="1"/>
    </row>
    <row r="30" spans="1:5" s="2" customFormat="1" ht="27.75" customHeight="1">
      <c r="A30" s="11" t="s">
        <v>27</v>
      </c>
      <c r="B30" s="15"/>
      <c r="C30" s="15"/>
      <c r="D30" s="15"/>
      <c r="E30" s="1"/>
    </row>
    <row r="31" spans="1:5" s="2" customFormat="1" ht="27.75" customHeight="1">
      <c r="A31" s="11" t="s">
        <v>28</v>
      </c>
      <c r="B31" s="15">
        <v>4477900</v>
      </c>
      <c r="C31" s="15">
        <f>357254.9+4200000</f>
        <v>4557254.9000000004</v>
      </c>
      <c r="D31" s="19">
        <f>276880.5+4300000</f>
        <v>4576880.5</v>
      </c>
      <c r="E31" s="6"/>
    </row>
    <row r="32" spans="1:5" s="2" customFormat="1" ht="27.75" customHeight="1">
      <c r="A32" s="11" t="s">
        <v>29</v>
      </c>
      <c r="B32" s="15">
        <v>564884.12</v>
      </c>
      <c r="C32" s="15">
        <v>108691.79</v>
      </c>
      <c r="D32" s="15">
        <v>15020</v>
      </c>
      <c r="E32" s="1"/>
    </row>
    <row r="33" spans="1:5" s="2" customFormat="1" ht="27.75" customHeight="1">
      <c r="A33" s="11" t="s">
        <v>30</v>
      </c>
      <c r="B33" s="15">
        <v>504709.26</v>
      </c>
      <c r="C33" s="15">
        <v>500000</v>
      </c>
      <c r="D33" s="15">
        <v>500000</v>
      </c>
      <c r="E33" s="1"/>
    </row>
    <row r="34" spans="1:5" s="2" customFormat="1" ht="27.75" customHeight="1">
      <c r="A34" s="11" t="s">
        <v>31</v>
      </c>
      <c r="B34" s="15">
        <v>0</v>
      </c>
      <c r="C34" s="15">
        <v>0</v>
      </c>
      <c r="D34" s="15">
        <v>0</v>
      </c>
      <c r="E34" s="1"/>
    </row>
    <row r="35" spans="1:5" s="2" customFormat="1" ht="27.75" customHeight="1">
      <c r="A35" s="11" t="s">
        <v>32</v>
      </c>
      <c r="B35" s="15">
        <v>14960</v>
      </c>
      <c r="C35" s="15">
        <v>64800</v>
      </c>
      <c r="D35" s="15">
        <v>259200</v>
      </c>
      <c r="E35" s="1"/>
    </row>
    <row r="36" spans="1:5" s="4" customFormat="1" ht="27.75" customHeight="1">
      <c r="A36" s="12" t="s">
        <v>33</v>
      </c>
      <c r="B36" s="16">
        <f>SUM(B31:B35)</f>
        <v>5562453.3799999999</v>
      </c>
      <c r="C36" s="16">
        <f>SUM(C31:C35)</f>
        <v>5230746.6900000004</v>
      </c>
      <c r="D36" s="16">
        <f t="shared" ref="D36" si="0">SUM(D31:D35)</f>
        <v>5351100.5</v>
      </c>
      <c r="E36" s="3"/>
    </row>
    <row r="37" spans="1:5" s="4" customFormat="1" ht="27.75" customHeight="1" thickBot="1">
      <c r="A37" s="35" t="s">
        <v>34</v>
      </c>
      <c r="B37" s="36">
        <v>3073062.32</v>
      </c>
      <c r="C37" s="36">
        <f>76373.08+3000000</f>
        <v>3076373.08</v>
      </c>
      <c r="D37" s="36">
        <f>46103.28+3000000</f>
        <v>3046103.28</v>
      </c>
      <c r="E37" s="3"/>
    </row>
    <row r="38" spans="1:5" s="4" customFormat="1" ht="27.75" customHeight="1" thickBot="1">
      <c r="A38" s="24" t="s">
        <v>35</v>
      </c>
      <c r="B38" s="25">
        <f>B36+B37</f>
        <v>8635515.6999999993</v>
      </c>
      <c r="C38" s="25">
        <f t="shared" ref="C38:D38" si="1">C36+C37</f>
        <v>8307119.7700000005</v>
      </c>
      <c r="D38" s="25">
        <f t="shared" si="1"/>
        <v>8397203.7799999993</v>
      </c>
      <c r="E38" s="3"/>
    </row>
    <row r="39" spans="1:5" s="2" customFormat="1" ht="27.75" customHeight="1">
      <c r="A39" s="10" t="s">
        <v>36</v>
      </c>
      <c r="B39" s="14">
        <v>0</v>
      </c>
      <c r="C39" s="14"/>
      <c r="D39" s="14"/>
      <c r="E39" s="1"/>
    </row>
    <row r="40" spans="1:5" s="2" customFormat="1" ht="27.75" customHeight="1">
      <c r="A40" s="11" t="s">
        <v>37</v>
      </c>
      <c r="B40" s="15">
        <v>456196.44</v>
      </c>
      <c r="C40" s="15">
        <f>3636.16+390000</f>
        <v>393636.16</v>
      </c>
      <c r="D40" s="15">
        <v>390000</v>
      </c>
      <c r="E40" s="1"/>
    </row>
    <row r="41" spans="1:5" s="2" customFormat="1" ht="27.75" customHeight="1">
      <c r="A41" s="11" t="s">
        <v>38</v>
      </c>
      <c r="B41" s="15">
        <v>193000</v>
      </c>
      <c r="C41" s="15">
        <v>193000</v>
      </c>
      <c r="D41" s="15">
        <v>193000</v>
      </c>
      <c r="E41" s="1"/>
    </row>
    <row r="42" spans="1:5" s="2" customFormat="1" ht="27.75" customHeight="1">
      <c r="A42" s="11" t="s">
        <v>39</v>
      </c>
      <c r="B42" s="15">
        <v>28042.46</v>
      </c>
      <c r="C42" s="15">
        <v>5000</v>
      </c>
      <c r="D42" s="15">
        <v>0</v>
      </c>
      <c r="E42" s="1"/>
    </row>
    <row r="43" spans="1:5" s="2" customFormat="1" ht="27.75" customHeight="1">
      <c r="A43" s="11" t="s">
        <v>40</v>
      </c>
      <c r="B43" s="15">
        <v>1080247.6299999999</v>
      </c>
      <c r="C43" s="15">
        <v>1795759.04</v>
      </c>
      <c r="D43" s="15">
        <v>1883893.33</v>
      </c>
      <c r="E43" s="1"/>
    </row>
    <row r="44" spans="1:5" s="2" customFormat="1" ht="27.75" customHeight="1">
      <c r="A44" s="11" t="s">
        <v>41</v>
      </c>
      <c r="B44" s="15">
        <v>0</v>
      </c>
      <c r="C44" s="15">
        <v>0</v>
      </c>
      <c r="D44" s="15">
        <v>0</v>
      </c>
      <c r="E44" s="1"/>
    </row>
    <row r="45" spans="1:5" s="2" customFormat="1" ht="27.75" customHeight="1">
      <c r="A45" s="11" t="s">
        <v>42</v>
      </c>
      <c r="B45" s="15">
        <v>0</v>
      </c>
      <c r="C45" s="15">
        <v>0</v>
      </c>
      <c r="D45" s="15">
        <v>0</v>
      </c>
      <c r="E45" s="1"/>
    </row>
    <row r="46" spans="1:5" s="2" customFormat="1" ht="27.75" customHeight="1">
      <c r="A46" s="11" t="s">
        <v>43</v>
      </c>
      <c r="B46" s="15">
        <v>47801.86</v>
      </c>
      <c r="C46" s="15">
        <v>30000</v>
      </c>
      <c r="D46" s="15">
        <v>30000</v>
      </c>
      <c r="E46" s="1"/>
    </row>
    <row r="47" spans="1:5" s="2" customFormat="1" ht="27.75" customHeight="1">
      <c r="A47" s="11" t="s">
        <v>44</v>
      </c>
      <c r="B47" s="15">
        <v>858481.19</v>
      </c>
      <c r="C47" s="15">
        <f>683357.39+500000</f>
        <v>1183357.3900000001</v>
      </c>
      <c r="D47" s="15">
        <f>787321.26+500000</f>
        <v>1287321.26</v>
      </c>
      <c r="E47" s="1"/>
    </row>
    <row r="48" spans="1:5" s="2" customFormat="1" ht="27.75" customHeight="1">
      <c r="A48" s="11" t="s">
        <v>45</v>
      </c>
      <c r="B48" s="15">
        <v>77812</v>
      </c>
      <c r="C48" s="15">
        <f>97907.6+50000</f>
        <v>147907.6</v>
      </c>
      <c r="D48" s="15">
        <f>47630.4+50000</f>
        <v>97630.399999999994</v>
      </c>
      <c r="E48" s="1"/>
    </row>
    <row r="49" spans="1:5" s="2" customFormat="1" ht="27.75" customHeight="1">
      <c r="A49" s="11" t="s">
        <v>46</v>
      </c>
      <c r="B49" s="15">
        <v>0</v>
      </c>
      <c r="C49" s="15">
        <v>0</v>
      </c>
      <c r="D49" s="15">
        <v>0</v>
      </c>
      <c r="E49" s="1"/>
    </row>
    <row r="50" spans="1:5" s="2" customFormat="1" ht="27.75" customHeight="1">
      <c r="A50" s="11" t="s">
        <v>47</v>
      </c>
      <c r="B50" s="15">
        <v>533384.4</v>
      </c>
      <c r="C50" s="15">
        <v>400000</v>
      </c>
      <c r="D50" s="15">
        <v>400000</v>
      </c>
      <c r="E50" s="1"/>
    </row>
    <row r="51" spans="1:5" s="2" customFormat="1" ht="27.75" customHeight="1" thickBot="1">
      <c r="A51" s="22" t="s">
        <v>48</v>
      </c>
      <c r="B51" s="23">
        <v>419792.68</v>
      </c>
      <c r="C51" s="23">
        <f>3473+400000</f>
        <v>403473</v>
      </c>
      <c r="D51" s="23">
        <v>350000</v>
      </c>
      <c r="E51" s="1"/>
    </row>
    <row r="52" spans="1:5" s="4" customFormat="1" ht="27.75" customHeight="1" thickBot="1">
      <c r="A52" s="24" t="s">
        <v>49</v>
      </c>
      <c r="B52" s="25">
        <f>SUM(B40:B51)</f>
        <v>3694758.66</v>
      </c>
      <c r="C52" s="25">
        <f>SUM(C40:C51)</f>
        <v>4552133.1900000004</v>
      </c>
      <c r="D52" s="25">
        <f>SUM(D40:D51)</f>
        <v>4631844.99</v>
      </c>
      <c r="E52" s="3"/>
    </row>
    <row r="53" spans="1:5" s="2" customFormat="1" ht="27.75" customHeight="1">
      <c r="A53" s="10" t="s">
        <v>50</v>
      </c>
      <c r="B53" s="14"/>
      <c r="C53" s="14"/>
      <c r="D53" s="14"/>
      <c r="E53" s="1"/>
    </row>
    <row r="54" spans="1:5" s="2" customFormat="1" ht="27.75" customHeight="1">
      <c r="A54" s="11" t="s">
        <v>51</v>
      </c>
      <c r="B54" s="15">
        <v>5750</v>
      </c>
      <c r="C54" s="15">
        <v>0</v>
      </c>
      <c r="D54" s="15">
        <v>0</v>
      </c>
      <c r="E54" s="1"/>
    </row>
    <row r="55" spans="1:5" s="2" customFormat="1" ht="27.75" customHeight="1">
      <c r="A55" s="11" t="s">
        <v>52</v>
      </c>
      <c r="B55" s="15">
        <v>241482</v>
      </c>
      <c r="C55" s="15">
        <v>0</v>
      </c>
      <c r="D55" s="15">
        <v>0</v>
      </c>
      <c r="E55" s="1"/>
    </row>
    <row r="56" spans="1:5" s="2" customFormat="1" ht="27.75" customHeight="1">
      <c r="A56" s="11" t="s">
        <v>53</v>
      </c>
      <c r="B56" s="15">
        <v>0</v>
      </c>
      <c r="C56" s="15">
        <v>0</v>
      </c>
      <c r="D56" s="15">
        <v>0</v>
      </c>
      <c r="E56" s="1"/>
    </row>
    <row r="57" spans="1:5" s="2" customFormat="1" ht="27.75" customHeight="1" thickBot="1">
      <c r="A57" s="22" t="s">
        <v>54</v>
      </c>
      <c r="B57" s="23">
        <v>0</v>
      </c>
      <c r="C57" s="23">
        <v>0</v>
      </c>
      <c r="D57" s="23">
        <v>0</v>
      </c>
      <c r="E57" s="1"/>
    </row>
    <row r="58" spans="1:5" s="4" customFormat="1" ht="27.75" customHeight="1" thickBot="1">
      <c r="A58" s="24" t="s">
        <v>55</v>
      </c>
      <c r="B58" s="25">
        <f>B54+B55</f>
        <v>247232</v>
      </c>
      <c r="C58" s="25">
        <v>250000</v>
      </c>
      <c r="D58" s="25">
        <v>300000</v>
      </c>
      <c r="E58" s="3"/>
    </row>
    <row r="59" spans="1:5" s="4" customFormat="1" ht="27.75" customHeight="1" thickBot="1">
      <c r="A59" s="24" t="s">
        <v>56</v>
      </c>
      <c r="B59" s="25">
        <v>31364</v>
      </c>
      <c r="C59" s="25">
        <v>30000</v>
      </c>
      <c r="D59" s="25">
        <v>30000</v>
      </c>
      <c r="E59" s="3"/>
    </row>
    <row r="60" spans="1:5" s="4" customFormat="1" ht="27.75" customHeight="1" thickBot="1">
      <c r="A60" s="28" t="s">
        <v>57</v>
      </c>
      <c r="B60" s="29">
        <v>9000</v>
      </c>
      <c r="C60" s="29">
        <v>9000</v>
      </c>
      <c r="D60" s="29">
        <v>9000</v>
      </c>
      <c r="E60" s="3"/>
    </row>
    <row r="61" spans="1:5" s="4" customFormat="1" ht="27.75" customHeight="1" thickBot="1">
      <c r="A61" s="30" t="s">
        <v>58</v>
      </c>
      <c r="B61" s="31">
        <f>B58+B52+B38+B59+B60</f>
        <v>12617870.359999999</v>
      </c>
      <c r="C61" s="31">
        <f t="shared" ref="C61:D61" si="2">C58+C52+C38+C59+C60</f>
        <v>13148252.960000001</v>
      </c>
      <c r="D61" s="31">
        <f t="shared" si="2"/>
        <v>13368048.77</v>
      </c>
      <c r="E61" s="3"/>
    </row>
    <row r="62" spans="1:5" s="2" customFormat="1" ht="27.75" customHeight="1" thickBot="1">
      <c r="A62" s="24" t="s">
        <v>59</v>
      </c>
      <c r="B62" s="25">
        <f>B27-B61</f>
        <v>118036.33000000194</v>
      </c>
      <c r="C62" s="32">
        <f t="shared" ref="C62:D62" si="3">C27-C61</f>
        <v>-37921.760000001639</v>
      </c>
      <c r="D62" s="32">
        <f t="shared" si="3"/>
        <v>-77080.679999999702</v>
      </c>
      <c r="E62" s="1"/>
    </row>
    <row r="63" spans="1:5" s="2" customFormat="1" ht="27.75" customHeight="1">
      <c r="A63" s="10" t="s">
        <v>60</v>
      </c>
      <c r="B63" s="14"/>
      <c r="C63" s="14"/>
      <c r="D63" s="27"/>
      <c r="E63" s="1"/>
    </row>
    <row r="64" spans="1:5" s="2" customFormat="1" ht="27.75" customHeight="1">
      <c r="A64" s="11" t="s">
        <v>61</v>
      </c>
      <c r="B64" s="15">
        <v>90000</v>
      </c>
      <c r="C64" s="15">
        <v>110000</v>
      </c>
      <c r="D64" s="15">
        <v>100000</v>
      </c>
      <c r="E64" s="1"/>
    </row>
    <row r="65" spans="1:5" s="2" customFormat="1" ht="27.75" customHeight="1">
      <c r="A65" s="11" t="s">
        <v>62</v>
      </c>
      <c r="B65" s="15">
        <v>5500</v>
      </c>
      <c r="C65" s="15">
        <v>5500</v>
      </c>
      <c r="D65" s="15">
        <v>5500</v>
      </c>
      <c r="E65" s="1"/>
    </row>
    <row r="66" spans="1:5" s="2" customFormat="1" ht="27.75" customHeight="1" thickBot="1">
      <c r="A66" s="22" t="s">
        <v>63</v>
      </c>
      <c r="B66" s="23">
        <v>0</v>
      </c>
      <c r="C66" s="23">
        <v>0</v>
      </c>
      <c r="D66" s="23">
        <v>0</v>
      </c>
      <c r="E66" s="1"/>
    </row>
    <row r="67" spans="1:5" s="2" customFormat="1" ht="27.75" customHeight="1" thickBot="1">
      <c r="A67" s="24" t="s">
        <v>64</v>
      </c>
      <c r="B67" s="25">
        <v>84500</v>
      </c>
      <c r="C67" s="25">
        <f>+C64-C65</f>
        <v>104500</v>
      </c>
      <c r="D67" s="25">
        <f>+D64-D65</f>
        <v>94500</v>
      </c>
      <c r="E67" s="1"/>
    </row>
    <row r="68" spans="1:5" s="2" customFormat="1" ht="27.75" customHeight="1">
      <c r="A68" s="10" t="s">
        <v>65</v>
      </c>
      <c r="B68" s="14"/>
      <c r="C68" s="14"/>
      <c r="D68" s="14"/>
      <c r="E68" s="1"/>
    </row>
    <row r="69" spans="1:5" s="2" customFormat="1" ht="27.75" customHeight="1">
      <c r="A69" s="11" t="s">
        <v>66</v>
      </c>
      <c r="B69" s="15">
        <v>0</v>
      </c>
      <c r="C69" s="15">
        <v>0</v>
      </c>
      <c r="D69" s="16">
        <v>0</v>
      </c>
      <c r="E69" s="1"/>
    </row>
    <row r="70" spans="1:5" s="2" customFormat="1" ht="27.75" customHeight="1">
      <c r="A70" s="11" t="s">
        <v>67</v>
      </c>
      <c r="B70" s="15">
        <v>0</v>
      </c>
      <c r="C70" s="15">
        <v>0</v>
      </c>
      <c r="D70" s="15">
        <v>0</v>
      </c>
      <c r="E70" s="1"/>
    </row>
    <row r="71" spans="1:5" s="2" customFormat="1" ht="27.75" customHeight="1">
      <c r="A71" s="12" t="s">
        <v>68</v>
      </c>
      <c r="B71" s="16">
        <v>0</v>
      </c>
      <c r="C71" s="16">
        <v>0</v>
      </c>
      <c r="D71" s="15">
        <v>0</v>
      </c>
      <c r="E71" s="1"/>
    </row>
    <row r="72" spans="1:5" s="2" customFormat="1" ht="27.75" customHeight="1">
      <c r="A72" s="11" t="s">
        <v>69</v>
      </c>
      <c r="B72" s="15"/>
      <c r="C72" s="15"/>
      <c r="D72" s="15"/>
      <c r="E72" s="1"/>
    </row>
    <row r="73" spans="1:5" s="2" customFormat="1" ht="27.75" customHeight="1">
      <c r="A73" s="11" t="s">
        <v>70</v>
      </c>
      <c r="B73" s="15">
        <v>0</v>
      </c>
      <c r="C73" s="15">
        <v>0</v>
      </c>
      <c r="D73" s="16">
        <v>0</v>
      </c>
      <c r="E73" s="1"/>
    </row>
    <row r="74" spans="1:5" s="2" customFormat="1" ht="27.75" customHeight="1">
      <c r="A74" s="11" t="s">
        <v>71</v>
      </c>
      <c r="B74" s="15">
        <v>0</v>
      </c>
      <c r="C74" s="15">
        <v>0</v>
      </c>
      <c r="D74" s="15">
        <v>0</v>
      </c>
      <c r="E74" s="1"/>
    </row>
    <row r="75" spans="1:5" s="2" customFormat="1" ht="27.75" customHeight="1">
      <c r="A75" s="12" t="s">
        <v>72</v>
      </c>
      <c r="B75" s="16">
        <v>0</v>
      </c>
      <c r="C75" s="16">
        <v>0</v>
      </c>
      <c r="D75" s="15">
        <v>0</v>
      </c>
      <c r="E75" s="1"/>
    </row>
    <row r="76" spans="1:5" s="2" customFormat="1" ht="27.75" customHeight="1" thickBot="1">
      <c r="A76" s="22" t="s">
        <v>73</v>
      </c>
      <c r="B76" s="23">
        <v>519031.18</v>
      </c>
      <c r="C76" s="23">
        <f>170578.24+200000</f>
        <v>370578.24</v>
      </c>
      <c r="D76" s="23">
        <f>233419.32+200000</f>
        <v>433419.32</v>
      </c>
      <c r="E76" s="1"/>
    </row>
    <row r="77" spans="1:5" s="4" customFormat="1" ht="27.75" customHeight="1" thickBot="1">
      <c r="A77" s="24" t="s">
        <v>74</v>
      </c>
      <c r="B77" s="25">
        <f>B62+B67-B76</f>
        <v>-316494.84999999806</v>
      </c>
      <c r="C77" s="25">
        <f t="shared" ref="C77:D77" si="4">C62+C67-C76</f>
        <v>-304000.00000000163</v>
      </c>
      <c r="D77" s="25">
        <f t="shared" si="4"/>
        <v>-415999.99999999971</v>
      </c>
      <c r="E77" s="3"/>
    </row>
    <row r="78" spans="1:5" s="2" customFormat="1" ht="27.75" customHeight="1" thickBot="1">
      <c r="A78" s="33" t="s">
        <v>75</v>
      </c>
      <c r="B78" s="34">
        <v>316495</v>
      </c>
      <c r="C78" s="34">
        <v>304000</v>
      </c>
      <c r="D78" s="34">
        <v>416000</v>
      </c>
      <c r="E78" s="1"/>
    </row>
    <row r="79" spans="1:5" s="2" customFormat="1" ht="27.75" customHeight="1" thickBot="1">
      <c r="A79" s="24" t="s">
        <v>76</v>
      </c>
      <c r="B79" s="25">
        <v>0</v>
      </c>
      <c r="C79" s="25">
        <v>0</v>
      </c>
      <c r="D79" s="25">
        <v>0</v>
      </c>
      <c r="E79" s="1"/>
    </row>
    <row r="80" spans="1:5" s="2" customFormat="1">
      <c r="B80" s="7"/>
    </row>
    <row r="81" spans="2:2" s="2" customFormat="1">
      <c r="B81" s="7"/>
    </row>
    <row r="82" spans="2:2" s="2" customFormat="1">
      <c r="B82" s="7"/>
    </row>
    <row r="83" spans="2:2" s="2" customFormat="1">
      <c r="B83" s="7"/>
    </row>
  </sheetData>
  <mergeCells count="2">
    <mergeCell ref="A2:D2"/>
    <mergeCell ref="A1:D1"/>
  </mergeCells>
  <printOptions horizontalCentered="1"/>
  <pageMargins left="0.23622047244094488" right="0.23622047244094488" top="0.39370078740157483" bottom="0.15748031496062992" header="0.31496062992125984" footer="0.31496062992125984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3434-79CE-47A1-B35F-5DA6D7199398}">
  <dimension ref="A1:H27"/>
  <sheetViews>
    <sheetView workbookViewId="0">
      <selection sqref="A1:XFD1048576"/>
    </sheetView>
  </sheetViews>
  <sheetFormatPr defaultRowHeight="12.75"/>
  <cols>
    <col min="1" max="1" width="33.5703125" customWidth="1"/>
    <col min="2" max="2" width="37.28515625" customWidth="1"/>
    <col min="3" max="5" width="10.85546875" bestFit="1" customWidth="1"/>
    <col min="6" max="6" width="15.42578125" customWidth="1"/>
    <col min="7" max="7" width="11.42578125" customWidth="1"/>
    <col min="8" max="8" width="9.85546875" customWidth="1"/>
  </cols>
  <sheetData>
    <row r="1" spans="1:8" ht="13.5" thickBot="1">
      <c r="A1" s="43" t="s">
        <v>82</v>
      </c>
      <c r="B1" s="44"/>
      <c r="C1" s="44"/>
      <c r="D1" s="44"/>
      <c r="E1" s="44"/>
      <c r="F1" s="44"/>
      <c r="G1" s="44"/>
      <c r="H1" s="45"/>
    </row>
    <row r="2" spans="1:8" ht="13.5" thickBot="1">
      <c r="A2" s="43" t="s">
        <v>83</v>
      </c>
      <c r="B2" s="44"/>
      <c r="C2" s="44"/>
      <c r="D2" s="44"/>
      <c r="E2" s="44"/>
      <c r="F2" s="44"/>
      <c r="G2" s="44"/>
      <c r="H2" s="45"/>
    </row>
    <row r="3" spans="1:8" ht="13.5" thickBot="1">
      <c r="A3" s="43" t="s">
        <v>84</v>
      </c>
      <c r="B3" s="44"/>
      <c r="C3" s="44"/>
      <c r="D3" s="44"/>
      <c r="E3" s="44"/>
      <c r="F3" s="43" t="s">
        <v>85</v>
      </c>
      <c r="G3" s="44"/>
      <c r="H3" s="45"/>
    </row>
    <row r="4" spans="1:8" ht="45.75" thickBot="1">
      <c r="A4" s="46" t="s">
        <v>0</v>
      </c>
      <c r="B4" s="47"/>
      <c r="C4" s="48" t="s">
        <v>86</v>
      </c>
      <c r="D4" s="49" t="s">
        <v>87</v>
      </c>
      <c r="E4" s="48" t="s">
        <v>88</v>
      </c>
      <c r="F4" s="50" t="s">
        <v>89</v>
      </c>
      <c r="G4" s="48" t="s">
        <v>90</v>
      </c>
      <c r="H4" s="51" t="s">
        <v>91</v>
      </c>
    </row>
    <row r="5" spans="1:8">
      <c r="A5" s="52" t="s">
        <v>92</v>
      </c>
      <c r="B5" s="53"/>
      <c r="C5" s="54"/>
      <c r="D5" s="55"/>
      <c r="E5" s="56"/>
      <c r="F5" s="57"/>
      <c r="G5" s="58"/>
      <c r="H5" s="59"/>
    </row>
    <row r="6" spans="1:8">
      <c r="A6" s="60" t="s">
        <v>93</v>
      </c>
      <c r="B6" s="61"/>
      <c r="C6" s="62"/>
      <c r="D6" s="63"/>
      <c r="E6" s="64"/>
      <c r="F6" s="65"/>
      <c r="G6" s="66"/>
      <c r="H6" s="67"/>
    </row>
    <row r="7" spans="1:8">
      <c r="A7" s="60" t="s">
        <v>94</v>
      </c>
      <c r="B7" s="61"/>
      <c r="C7" s="62"/>
      <c r="D7" s="63"/>
      <c r="E7" s="64"/>
      <c r="F7" s="65"/>
      <c r="G7" s="66"/>
      <c r="H7" s="67"/>
    </row>
    <row r="8" spans="1:8">
      <c r="A8" s="60" t="s">
        <v>95</v>
      </c>
      <c r="B8" s="61"/>
      <c r="C8" s="62"/>
      <c r="D8" s="63"/>
      <c r="E8" s="64"/>
      <c r="F8" s="65"/>
      <c r="G8" s="66"/>
      <c r="H8" s="67"/>
    </row>
    <row r="9" spans="1:8">
      <c r="A9" s="60" t="s">
        <v>96</v>
      </c>
      <c r="B9" s="61"/>
      <c r="C9" s="62"/>
      <c r="D9" s="63"/>
      <c r="E9" s="64"/>
      <c r="F9" s="65"/>
      <c r="G9" s="66"/>
      <c r="H9" s="67"/>
    </row>
    <row r="10" spans="1:8">
      <c r="A10" s="60" t="s">
        <v>97</v>
      </c>
      <c r="B10" s="61"/>
      <c r="C10" s="62">
        <v>115000</v>
      </c>
      <c r="D10" s="63"/>
      <c r="E10" s="64"/>
      <c r="F10" s="65"/>
      <c r="G10" s="66"/>
      <c r="H10" s="68">
        <v>115000</v>
      </c>
    </row>
    <row r="11" spans="1:8" ht="13.5" thickBot="1">
      <c r="A11" s="69" t="s">
        <v>98</v>
      </c>
      <c r="B11" s="70"/>
      <c r="C11" s="71">
        <v>115000</v>
      </c>
      <c r="D11" s="72"/>
      <c r="E11" s="73"/>
      <c r="F11" s="74"/>
      <c r="G11" s="75"/>
      <c r="H11" s="68">
        <v>115000</v>
      </c>
    </row>
    <row r="12" spans="1:8" ht="13.5" thickBot="1">
      <c r="A12" s="76" t="s">
        <v>99</v>
      </c>
      <c r="B12" s="77"/>
      <c r="C12" s="78">
        <v>115000</v>
      </c>
      <c r="D12" s="79">
        <v>0</v>
      </c>
      <c r="E12" s="80">
        <v>0</v>
      </c>
      <c r="F12" s="78">
        <v>0</v>
      </c>
      <c r="G12" s="79">
        <v>0</v>
      </c>
      <c r="H12" s="80">
        <v>115000</v>
      </c>
    </row>
    <row r="13" spans="1:8">
      <c r="A13" s="52" t="s">
        <v>100</v>
      </c>
      <c r="B13" s="53"/>
      <c r="C13" s="54"/>
      <c r="D13" s="55"/>
      <c r="E13" s="56"/>
      <c r="F13" s="57"/>
      <c r="G13" s="58"/>
      <c r="H13" s="59"/>
    </row>
    <row r="14" spans="1:8">
      <c r="A14" s="60" t="s">
        <v>101</v>
      </c>
      <c r="B14" s="61"/>
      <c r="C14" s="62"/>
      <c r="D14" s="63"/>
      <c r="E14" s="64"/>
      <c r="F14" s="65"/>
      <c r="G14" s="66"/>
      <c r="H14" s="67"/>
    </row>
    <row r="15" spans="1:8">
      <c r="A15" s="60" t="s">
        <v>102</v>
      </c>
      <c r="B15" s="61"/>
      <c r="C15" s="62">
        <v>600000</v>
      </c>
      <c r="D15" s="63"/>
      <c r="E15" s="64"/>
      <c r="F15" s="65"/>
      <c r="G15" s="66"/>
      <c r="H15" s="68">
        <v>600000</v>
      </c>
    </row>
    <row r="16" spans="1:8">
      <c r="A16" s="60" t="s">
        <v>103</v>
      </c>
      <c r="B16" s="61"/>
      <c r="C16" s="62"/>
      <c r="D16" s="63"/>
      <c r="E16" s="64"/>
      <c r="F16" s="65"/>
      <c r="G16" s="66"/>
      <c r="H16" s="67"/>
    </row>
    <row r="17" spans="1:8">
      <c r="A17" s="60" t="s">
        <v>104</v>
      </c>
      <c r="B17" s="61"/>
      <c r="C17" s="62"/>
      <c r="D17" s="63"/>
      <c r="E17" s="64"/>
      <c r="F17" s="65"/>
      <c r="G17" s="66"/>
      <c r="H17" s="67"/>
    </row>
    <row r="18" spans="1:8">
      <c r="A18" s="60" t="s">
        <v>105</v>
      </c>
      <c r="B18" s="61"/>
      <c r="C18" s="62">
        <v>60000</v>
      </c>
      <c r="D18" s="63"/>
      <c r="E18" s="64"/>
      <c r="F18" s="65"/>
      <c r="G18" s="66"/>
      <c r="H18" s="68">
        <f>C18</f>
        <v>60000</v>
      </c>
    </row>
    <row r="19" spans="1:8">
      <c r="A19" s="60" t="s">
        <v>106</v>
      </c>
      <c r="B19" s="61"/>
      <c r="C19" s="62"/>
      <c r="D19" s="63"/>
      <c r="E19" s="64"/>
      <c r="F19" s="65"/>
      <c r="G19" s="66"/>
      <c r="H19" s="67"/>
    </row>
    <row r="20" spans="1:8">
      <c r="A20" s="60" t="s">
        <v>107</v>
      </c>
      <c r="B20" s="61"/>
      <c r="C20" s="62"/>
      <c r="D20" s="63"/>
      <c r="E20" s="64"/>
      <c r="F20" s="65"/>
      <c r="G20" s="66"/>
      <c r="H20" s="67"/>
    </row>
    <row r="21" spans="1:8" ht="13.5" thickBot="1">
      <c r="A21" s="69" t="s">
        <v>108</v>
      </c>
      <c r="B21" s="70"/>
      <c r="C21" s="71"/>
      <c r="D21" s="72"/>
      <c r="E21" s="73"/>
      <c r="F21" s="74"/>
      <c r="G21" s="75"/>
      <c r="H21" s="81"/>
    </row>
    <row r="22" spans="1:8" ht="13.5" thickBot="1">
      <c r="A22" s="76" t="s">
        <v>109</v>
      </c>
      <c r="B22" s="77"/>
      <c r="C22" s="82">
        <v>660000</v>
      </c>
      <c r="D22" s="83">
        <v>0</v>
      </c>
      <c r="E22" s="84">
        <v>0</v>
      </c>
      <c r="F22" s="78">
        <v>0</v>
      </c>
      <c r="G22" s="79">
        <v>0</v>
      </c>
      <c r="H22" s="85">
        <f>C22</f>
        <v>660000</v>
      </c>
    </row>
    <row r="23" spans="1:8" ht="13.5" thickBot="1">
      <c r="A23" s="86" t="s">
        <v>110</v>
      </c>
      <c r="B23" s="87"/>
      <c r="C23" s="88">
        <v>0</v>
      </c>
      <c r="D23" s="89">
        <v>0</v>
      </c>
      <c r="E23" s="90">
        <v>0</v>
      </c>
      <c r="F23" s="88">
        <v>0</v>
      </c>
      <c r="G23" s="89">
        <v>0</v>
      </c>
      <c r="H23" s="90">
        <v>0</v>
      </c>
    </row>
    <row r="24" spans="1:8" ht="13.5" thickBot="1">
      <c r="A24" s="76" t="s">
        <v>111</v>
      </c>
      <c r="B24" s="77"/>
      <c r="C24" s="78">
        <f>C12+C22</f>
        <v>775000</v>
      </c>
      <c r="D24" s="79">
        <v>0</v>
      </c>
      <c r="E24" s="80">
        <v>0</v>
      </c>
      <c r="F24" s="78">
        <v>0</v>
      </c>
      <c r="G24" s="79">
        <v>0</v>
      </c>
      <c r="H24" s="85">
        <f>C24</f>
        <v>775000</v>
      </c>
    </row>
    <row r="27" spans="1:8">
      <c r="A27" s="91"/>
    </row>
  </sheetData>
  <mergeCells count="25">
    <mergeCell ref="A24:B24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H1"/>
    <mergeCell ref="A2:H2"/>
    <mergeCell ref="A3:E3"/>
    <mergeCell ref="F3:H3"/>
    <mergeCell ref="A4:B4"/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18" ma:contentTypeDescription="Creare un nuovo documento." ma:contentTypeScope="" ma:versionID="8ee1481294b58f9163d96e02ffc5d61a">
  <xsd:schema xmlns:xsd="http://www.w3.org/2001/XMLSchema" xmlns:xs="http://www.w3.org/2001/XMLSchema" xmlns:p="http://schemas.microsoft.com/office/2006/metadata/properties" xmlns:ns1="http://schemas.microsoft.com/sharepoint/v3" xmlns:ns2="827ef35c-0d7a-4cad-a750-5bcb7c695b3c" xmlns:ns3="b2cbe232-e2f2-4e2a-83cf-e6ea629c7834" targetNamespace="http://schemas.microsoft.com/office/2006/metadata/properties" ma:root="true" ma:fieldsID="b776693eff48448d2634d7890f996d3c" ns1:_="" ns2:_="" ns3:_="">
    <xsd:import namespace="http://schemas.microsoft.com/sharepoint/v3"/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737284d-a7be-468a-b347-e191604714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894202-1a3d-4f25-b2c1-a54fc0503ce4}" ma:internalName="TaxCatchAll" ma:showField="CatchAllData" ma:web="b2cbe232-e2f2-4e2a-83cf-e6ea629c78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2cbe232-e2f2-4e2a-83cf-e6ea629c7834" xsi:nil="true"/>
    <lcf76f155ced4ddcb4097134ff3c332f xmlns="827ef35c-0d7a-4cad-a750-5bcb7c695b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A1A21-5B1E-42AE-912E-C139B27164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7ef35c-0d7a-4cad-a750-5bcb7c695b3c"/>
    <ds:schemaRef ds:uri="b2cbe232-e2f2-4e2a-83cf-e6ea629c7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FE7394-3B43-4884-B09C-F8CF3F3A025A}">
  <ds:schemaRefs>
    <ds:schemaRef ds:uri="http://schemas.microsoft.com/sharepoint/v3"/>
    <ds:schemaRef ds:uri="http://schemas.openxmlformats.org/package/2006/metadata/core-properties"/>
    <ds:schemaRef ds:uri="http://www.w3.org/XML/1998/namespace"/>
    <ds:schemaRef ds:uri="b2cbe232-e2f2-4e2a-83cf-e6ea629c783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27ef35c-0d7a-4cad-a750-5bcb7c695b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F9ADE3A-352D-41CF-9A43-B015B97F3D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Economico 2023-2025</vt:lpstr>
      <vt:lpstr>Budget Investimenti 2023-2025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Sirigu</dc:creator>
  <cp:lastModifiedBy>Dania Dimauro</cp:lastModifiedBy>
  <cp:lastPrinted>2022-12-09T11:24:27Z</cp:lastPrinted>
  <dcterms:created xsi:type="dcterms:W3CDTF">2022-12-09T09:10:38Z</dcterms:created>
  <dcterms:modified xsi:type="dcterms:W3CDTF">2023-02-14T12:17:28Z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  <property fmtid="{D5CDD505-2E9C-101B-9397-08002B2CF9AE}" pid="3" name="MediaServiceImageTags">
    <vt:lpwstr/>
  </property>
</Properties>
</file>